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376" windowWidth="25520" windowHeight="15620" activeTab="0"/>
  </bookViews>
  <sheets>
    <sheet name="SailsMeas" sheetId="1" r:id="rId1"/>
  </sheets>
  <definedNames>
    <definedName name="_xlnm.Print_Area" localSheetId="0">'SailsMeas'!$A$1:$H$33</definedName>
  </definedNames>
  <calcPr fullCalcOnLoad="1"/>
</workbook>
</file>

<file path=xl/sharedStrings.xml><?xml version="1.0" encoding="utf-8"?>
<sst xmlns="http://schemas.openxmlformats.org/spreadsheetml/2006/main" count="49" uniqueCount="34">
  <si>
    <t>HB</t>
  </si>
  <si>
    <t>MGT</t>
  </si>
  <si>
    <t>MGU</t>
  </si>
  <si>
    <t>MGM</t>
  </si>
  <si>
    <t>MGL</t>
  </si>
  <si>
    <t>AREA</t>
  </si>
  <si>
    <t>Battens</t>
  </si>
  <si>
    <t>BL1</t>
  </si>
  <si>
    <t>BL2</t>
  </si>
  <si>
    <t>BL3</t>
  </si>
  <si>
    <t>BLP</t>
  </si>
  <si>
    <t>Foot roach</t>
  </si>
  <si>
    <t>2nd reef</t>
  </si>
  <si>
    <t>SailNumber:</t>
  </si>
  <si>
    <t>Genua 1</t>
  </si>
  <si>
    <t>Genua 2</t>
  </si>
  <si>
    <t>Storm Jib</t>
  </si>
  <si>
    <t>Thickness</t>
  </si>
  <si>
    <t>Spinnaker</t>
  </si>
  <si>
    <t>SMG</t>
  </si>
  <si>
    <t>SF</t>
  </si>
  <si>
    <t>Comments:</t>
  </si>
  <si>
    <t>(sailnumber, advertising…)</t>
  </si>
  <si>
    <t>Div:</t>
  </si>
  <si>
    <t>Mainsail</t>
  </si>
  <si>
    <t>SLe</t>
  </si>
  <si>
    <t>SPL</t>
  </si>
  <si>
    <t>AREA2002</t>
  </si>
  <si>
    <r>
      <t xml:space="preserve">HW
</t>
    </r>
    <r>
      <rPr>
        <sz val="8"/>
        <rFont val="Arial"/>
        <family val="2"/>
      </rPr>
      <t>half width</t>
    </r>
  </si>
  <si>
    <r>
      <t xml:space="preserve">JL
</t>
    </r>
    <r>
      <rPr>
        <sz val="8"/>
        <rFont val="Arial"/>
        <family val="2"/>
      </rPr>
      <t>Jib Luff length</t>
    </r>
  </si>
  <si>
    <r>
      <t>LP</t>
    </r>
    <r>
      <rPr>
        <sz val="8"/>
        <rFont val="Arial"/>
        <family val="2"/>
      </rPr>
      <t xml:space="preserve">
longest perpend.</t>
    </r>
  </si>
  <si>
    <r>
      <t>BAW</t>
    </r>
    <r>
      <rPr>
        <sz val="8"/>
        <rFont val="Arial"/>
        <family val="2"/>
      </rPr>
      <t xml:space="preserve">
Batten Area Width</t>
    </r>
  </si>
  <si>
    <r>
      <t>BP</t>
    </r>
    <r>
      <rPr>
        <sz val="8"/>
        <rFont val="Arial"/>
        <family val="2"/>
      </rPr>
      <t xml:space="preserve">
Top Batten Posn</t>
    </r>
  </si>
  <si>
    <r>
      <t>JLe</t>
    </r>
    <r>
      <rPr>
        <sz val="8"/>
        <rFont val="Arial"/>
        <family val="2"/>
      </rPr>
      <t xml:space="preserve">
Jib Leech length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</si>
</sst>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"/>
    <numFmt numFmtId="173" formatCode="0.000"/>
    <numFmt numFmtId="174" formatCode="0.0000"/>
  </numFmts>
  <fonts count="53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2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i/>
      <sz val="8"/>
      <color indexed="23"/>
      <name val="Arial"/>
      <family val="2"/>
    </font>
    <font>
      <b/>
      <sz val="14"/>
      <color indexed="10"/>
      <name val="Arial"/>
      <family val="2"/>
    </font>
    <font>
      <b/>
      <i/>
      <sz val="12"/>
      <color indexed="10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sz val="10"/>
      <color indexed="23"/>
      <name val="Arial"/>
      <family val="2"/>
    </font>
    <font>
      <b/>
      <sz val="16"/>
      <color indexed="60"/>
      <name val="Arial"/>
      <family val="2"/>
    </font>
    <font>
      <sz val="10"/>
      <color indexed="55"/>
      <name val="Arial"/>
      <family val="2"/>
    </font>
    <font>
      <b/>
      <sz val="16"/>
      <color indexed="55"/>
      <name val="Arial"/>
      <family val="2"/>
    </font>
    <font>
      <b/>
      <sz val="12"/>
      <color indexed="55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29" borderId="4" applyNumberFormat="0" applyFont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173" fontId="8" fillId="0" borderId="0" xfId="0" applyNumberFormat="1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174" fontId="3" fillId="0" borderId="1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5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173" fontId="9" fillId="33" borderId="11" xfId="0" applyNumberFormat="1" applyFont="1" applyFill="1" applyBorder="1" applyAlignment="1" applyProtection="1">
      <alignment horizontal="center"/>
      <protection hidden="1"/>
    </xf>
    <xf numFmtId="173" fontId="9" fillId="33" borderId="12" xfId="0" applyNumberFormat="1" applyFont="1" applyFill="1" applyBorder="1" applyAlignment="1" applyProtection="1">
      <alignment horizontal="center"/>
      <protection hidden="1"/>
    </xf>
    <xf numFmtId="173" fontId="10" fillId="33" borderId="13" xfId="0" applyNumberFormat="1" applyFont="1" applyFill="1" applyBorder="1" applyAlignment="1" applyProtection="1">
      <alignment horizontal="center"/>
      <protection hidden="1"/>
    </xf>
    <xf numFmtId="173" fontId="9" fillId="33" borderId="13" xfId="0" applyNumberFormat="1" applyFont="1" applyFill="1" applyBorder="1" applyAlignment="1" applyProtection="1">
      <alignment horizontal="center"/>
      <protection hidden="1"/>
    </xf>
    <xf numFmtId="173" fontId="2" fillId="0" borderId="14" xfId="0" applyNumberFormat="1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/>
      <protection hidden="1"/>
    </xf>
    <xf numFmtId="174" fontId="0" fillId="0" borderId="0" xfId="0" applyNumberFormat="1" applyFont="1" applyFill="1" applyAlignment="1" applyProtection="1">
      <alignment horizontal="center"/>
      <protection hidden="1"/>
    </xf>
    <xf numFmtId="0" fontId="8" fillId="0" borderId="0" xfId="0" applyFont="1" applyAlignment="1" applyProtection="1">
      <alignment horizontal="right"/>
      <protection hidden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73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hidden="1"/>
    </xf>
    <xf numFmtId="173" fontId="2" fillId="34" borderId="15" xfId="0" applyNumberFormat="1" applyFont="1" applyFill="1" applyBorder="1" applyAlignment="1" applyProtection="1">
      <alignment horizontal="center"/>
      <protection locked="0"/>
    </xf>
    <xf numFmtId="173" fontId="2" fillId="35" borderId="15" xfId="0" applyNumberFormat="1" applyFont="1" applyFill="1" applyBorder="1" applyAlignment="1" applyProtection="1">
      <alignment horizontal="center"/>
      <protection locked="0"/>
    </xf>
    <xf numFmtId="0" fontId="14" fillId="35" borderId="15" xfId="0" applyFont="1" applyFill="1" applyBorder="1" applyAlignment="1" applyProtection="1">
      <alignment horizontal="center"/>
      <protection locked="0"/>
    </xf>
    <xf numFmtId="173" fontId="2" fillId="35" borderId="16" xfId="0" applyNumberFormat="1" applyFont="1" applyFill="1" applyBorder="1" applyAlignment="1" applyProtection="1">
      <alignment horizontal="center"/>
      <protection locked="0"/>
    </xf>
    <xf numFmtId="173" fontId="2" fillId="34" borderId="17" xfId="0" applyNumberFormat="1" applyFont="1" applyFill="1" applyBorder="1" applyAlignment="1" applyProtection="1">
      <alignment horizontal="center"/>
      <protection locked="0"/>
    </xf>
    <xf numFmtId="173" fontId="2" fillId="34" borderId="18" xfId="0" applyNumberFormat="1" applyFont="1" applyFill="1" applyBorder="1" applyAlignment="1" applyProtection="1">
      <alignment horizontal="center"/>
      <protection locked="0"/>
    </xf>
    <xf numFmtId="173" fontId="2" fillId="34" borderId="19" xfId="0" applyNumberFormat="1" applyFont="1" applyFill="1" applyBorder="1" applyAlignment="1" applyProtection="1">
      <alignment horizontal="center"/>
      <protection locked="0"/>
    </xf>
    <xf numFmtId="173" fontId="2" fillId="0" borderId="20" xfId="0" applyNumberFormat="1" applyFont="1" applyBorder="1" applyAlignment="1" applyProtection="1">
      <alignment horizontal="center"/>
      <protection locked="0"/>
    </xf>
    <xf numFmtId="173" fontId="2" fillId="34" borderId="21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6" fillId="33" borderId="23" xfId="0" applyFont="1" applyFill="1" applyBorder="1" applyAlignment="1" applyProtection="1">
      <alignment/>
      <protection hidden="1"/>
    </xf>
    <xf numFmtId="0" fontId="0" fillId="33" borderId="20" xfId="0" applyFill="1" applyBorder="1" applyAlignment="1" applyProtection="1">
      <alignment/>
      <protection hidden="1"/>
    </xf>
    <xf numFmtId="0" fontId="6" fillId="33" borderId="24" xfId="0" applyFont="1" applyFill="1" applyBorder="1" applyAlignment="1" applyProtection="1">
      <alignment/>
      <protection hidden="1"/>
    </xf>
    <xf numFmtId="0" fontId="6" fillId="33" borderId="25" xfId="0" applyFont="1" applyFill="1" applyBorder="1" applyAlignment="1" applyProtection="1">
      <alignment/>
      <protection hidden="1"/>
    </xf>
    <xf numFmtId="0" fontId="0" fillId="33" borderId="25" xfId="0" applyFill="1" applyBorder="1" applyAlignment="1" applyProtection="1">
      <alignment/>
      <protection hidden="1"/>
    </xf>
    <xf numFmtId="0" fontId="4" fillId="35" borderId="26" xfId="0" applyFont="1" applyFill="1" applyBorder="1" applyAlignment="1" applyProtection="1">
      <alignment horizontal="center"/>
      <protection locked="0"/>
    </xf>
    <xf numFmtId="0" fontId="4" fillId="35" borderId="27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3" fillId="0" borderId="23" xfId="0" applyFont="1" applyBorder="1" applyAlignment="1" applyProtection="1">
      <alignment horizontal="center"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12" fillId="33" borderId="24" xfId="0" applyFont="1" applyFill="1" applyBorder="1" applyAlignment="1" applyProtection="1">
      <alignment horizontal="right"/>
      <protection hidden="1"/>
    </xf>
    <xf numFmtId="0" fontId="11" fillId="0" borderId="25" xfId="0" applyFont="1" applyBorder="1" applyAlignment="1" applyProtection="1">
      <alignment horizontal="right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8">
    <dxf>
      <fill>
        <patternFill>
          <bgColor indexed="42"/>
        </patternFill>
      </fill>
    </dxf>
    <dxf>
      <font>
        <color indexed="13"/>
      </font>
      <fill>
        <patternFill>
          <bgColor indexed="53"/>
        </patternFill>
      </fill>
    </dxf>
    <dxf>
      <fill>
        <patternFill>
          <bgColor indexed="42"/>
        </patternFill>
      </fill>
      <border>
        <left style="thin">
          <color indexed="22"/>
        </left>
        <right style="thin">
          <color indexed="22"/>
        </right>
        <bottom style="thin">
          <color indexed="22"/>
        </bottom>
      </border>
    </dxf>
    <dxf>
      <font>
        <b/>
        <i val="0"/>
        <color indexed="13"/>
      </font>
      <fill>
        <patternFill>
          <bgColor indexed="53"/>
        </patternFill>
      </fill>
    </dxf>
    <dxf>
      <fill>
        <patternFill>
          <bgColor indexed="42"/>
        </patternFill>
      </fill>
    </dxf>
    <dxf>
      <fill>
        <patternFill>
          <bgColor indexed="53"/>
        </patternFill>
      </fill>
    </dxf>
    <dxf>
      <fill>
        <patternFill>
          <bgColor indexed="42"/>
        </patternFill>
      </fill>
    </dxf>
    <dxf>
      <fill>
        <patternFill>
          <bgColor indexed="53"/>
        </patternFill>
      </fill>
    </dxf>
    <dxf>
      <font>
        <color indexed="13"/>
      </font>
      <fill>
        <patternFill>
          <bgColor indexed="53"/>
        </patternFill>
      </fill>
    </dxf>
    <dxf>
      <font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lor indexed="13"/>
      </font>
      <fill>
        <patternFill>
          <bgColor indexed="53"/>
        </patternFill>
      </fill>
    </dxf>
    <dxf>
      <fill>
        <patternFill>
          <bgColor indexed="42"/>
        </patternFill>
      </fill>
    </dxf>
    <dxf>
      <font>
        <color indexed="13"/>
      </font>
      <fill>
        <patternFill>
          <bgColor indexed="53"/>
        </patternFill>
      </fill>
    </dxf>
    <dxf>
      <font>
        <b val="0"/>
        <i val="0"/>
        <color indexed="13"/>
      </font>
      <fill>
        <patternFill>
          <bgColor indexed="53"/>
        </patternFill>
      </fill>
    </dxf>
    <dxf>
      <fill>
        <patternFill>
          <bgColor indexed="42"/>
        </patternFill>
      </fill>
    </dxf>
    <dxf>
      <font>
        <color indexed="13"/>
      </font>
      <fill>
        <patternFill>
          <bgColor indexed="53"/>
        </patternFill>
      </fill>
    </dxf>
    <dxf>
      <fill>
        <patternFill>
          <bgColor indexed="42"/>
        </patternFill>
      </fill>
    </dxf>
    <dxf>
      <font>
        <color indexed="13"/>
      </font>
      <fill>
        <patternFill>
          <bgColor indexed="53"/>
        </patternFill>
      </fill>
    </dxf>
    <dxf>
      <fill>
        <patternFill>
          <bgColor indexed="42"/>
        </patternFill>
      </fill>
    </dxf>
    <dxf>
      <font>
        <color indexed="13"/>
      </font>
      <fill>
        <patternFill>
          <bgColor indexed="53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indexed="8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53"/>
        </patternFill>
      </fill>
    </dxf>
    <dxf>
      <font>
        <b/>
        <i val="0"/>
        <color indexed="13"/>
      </font>
      <fill>
        <patternFill>
          <bgColor indexed="10"/>
        </patternFill>
      </fill>
    </dxf>
    <dxf>
      <font>
        <b/>
        <i val="0"/>
        <color indexed="13"/>
      </font>
      <fill>
        <patternFill>
          <bgColor indexed="53"/>
        </patternFill>
      </fill>
    </dxf>
    <dxf>
      <font>
        <b/>
        <i val="0"/>
        <color indexed="13"/>
      </font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ont>
        <b/>
        <i val="0"/>
        <color indexed="13"/>
      </font>
      <fill>
        <patternFill>
          <bgColor indexed="53"/>
        </patternFill>
      </fill>
    </dxf>
    <dxf>
      <font>
        <color indexed="13"/>
      </font>
      <fill>
        <patternFill>
          <bgColor indexed="53"/>
        </patternFill>
      </fill>
    </dxf>
    <dxf>
      <font>
        <color indexed="9"/>
      </font>
      <fill>
        <patternFill>
          <bgColor indexed="9"/>
        </patternFill>
      </fill>
    </dxf>
    <dxf>
      <font>
        <b/>
        <i val="0"/>
        <color indexed="13"/>
      </font>
      <fill>
        <patternFill>
          <bgColor indexed="53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8"/>
      </font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53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ill>
        <patternFill>
          <bgColor rgb="FFCCFFCC"/>
        </patternFill>
      </fill>
      <border>
        <left style="thin">
          <color rgb="FFC0C0C0"/>
        </left>
        <right style="thin">
          <color rgb="FFFF00FF"/>
        </right>
        <bottom style="thin">
          <color rgb="FFFF00FF"/>
        </bottom>
      </border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B1" sqref="B1"/>
    </sheetView>
  </sheetViews>
  <sheetFormatPr defaultColWidth="11.421875" defaultRowHeight="12.75"/>
  <cols>
    <col min="1" max="1" width="13.421875" style="0" customWidth="1"/>
    <col min="2" max="2" width="12.7109375" style="3" customWidth="1"/>
    <col min="3" max="3" width="4.140625" style="0" customWidth="1"/>
    <col min="4" max="4" width="14.421875" style="0" customWidth="1"/>
    <col min="5" max="5" width="12.421875" style="3" customWidth="1"/>
    <col min="6" max="6" width="4.140625" style="0" customWidth="1"/>
    <col min="7" max="7" width="12.421875" style="0" customWidth="1"/>
    <col min="8" max="8" width="12.7109375" style="3" customWidth="1"/>
    <col min="9" max="9" width="11.421875" style="29" customWidth="1"/>
  </cols>
  <sheetData>
    <row r="1" spans="1:8" ht="28.5" thickBot="1">
      <c r="A1" s="5" t="s">
        <v>23</v>
      </c>
      <c r="B1" s="36"/>
      <c r="C1" s="6"/>
      <c r="D1" s="7" t="s">
        <v>13</v>
      </c>
      <c r="E1" s="8"/>
      <c r="F1" s="6"/>
      <c r="G1" s="50"/>
      <c r="H1" s="51"/>
    </row>
    <row r="2" spans="1:9" s="4" customFormat="1" ht="12">
      <c r="A2" s="28">
        <f>IF(OR(B1="C",B1="R"),"Max P","")</f>
      </c>
      <c r="B2" s="10">
        <f>IF(B1="C",6.85,IF(B1="R",7.6,""))</f>
      </c>
      <c r="C2" s="9"/>
      <c r="D2" s="9"/>
      <c r="E2" s="11"/>
      <c r="F2" s="9"/>
      <c r="G2" s="9"/>
      <c r="H2" s="11"/>
      <c r="I2" s="29"/>
    </row>
    <row r="3" spans="1:9" s="1" customFormat="1" ht="18">
      <c r="A3" s="12" t="s">
        <v>24</v>
      </c>
      <c r="B3" s="13"/>
      <c r="C3" s="12"/>
      <c r="D3" s="12" t="s">
        <v>6</v>
      </c>
      <c r="E3" s="13"/>
      <c r="F3" s="12"/>
      <c r="G3" s="12"/>
      <c r="H3" s="13"/>
      <c r="I3" s="30"/>
    </row>
    <row r="4" spans="1:9" ht="18">
      <c r="A4" s="6" t="str">
        <f>IF(OR(B1="R",B1="C"),"Class ","")&amp;"P"</f>
        <v>P</v>
      </c>
      <c r="B4" s="35"/>
      <c r="C4" s="6"/>
      <c r="D4" s="6" t="s">
        <v>7</v>
      </c>
      <c r="E4" s="35"/>
      <c r="F4" s="6"/>
      <c r="G4" s="6" t="s">
        <v>11</v>
      </c>
      <c r="H4" s="35"/>
      <c r="I4" s="29">
        <f>IF(B$6&gt;0,45%,25%)*B$10</f>
        <v>0</v>
      </c>
    </row>
    <row r="5" spans="1:9" ht="18">
      <c r="A5" s="6" t="s">
        <v>0</v>
      </c>
      <c r="B5" s="35"/>
      <c r="C5" s="6"/>
      <c r="D5" s="6" t="s">
        <v>8</v>
      </c>
      <c r="E5" s="35"/>
      <c r="F5" s="6"/>
      <c r="G5" s="6"/>
      <c r="H5" s="8"/>
      <c r="I5" s="29">
        <f>IF(B$6&gt;0,33%,25%)*B$10</f>
        <v>0</v>
      </c>
    </row>
    <row r="6" spans="1:9" ht="18">
      <c r="A6" s="6" t="s">
        <v>1</v>
      </c>
      <c r="B6" s="35"/>
      <c r="C6" s="6"/>
      <c r="D6" s="6" t="s">
        <v>9</v>
      </c>
      <c r="E6" s="35"/>
      <c r="F6" s="6"/>
      <c r="G6" s="6" t="s">
        <v>12</v>
      </c>
      <c r="H6" s="35"/>
      <c r="I6" s="29">
        <f>IF(B$6&gt;0,33%,25%)*B$10</f>
        <v>0</v>
      </c>
    </row>
    <row r="7" spans="1:9" ht="18">
      <c r="A7" s="6" t="s">
        <v>2</v>
      </c>
      <c r="B7" s="35"/>
      <c r="C7" s="6"/>
      <c r="D7" s="6" t="s">
        <v>10</v>
      </c>
      <c r="E7" s="35"/>
      <c r="F7" s="6"/>
      <c r="G7" s="6"/>
      <c r="H7" s="8"/>
      <c r="I7" s="29">
        <f>IF(B$6&gt;0,20%*B4,0)</f>
        <v>0</v>
      </c>
    </row>
    <row r="8" spans="1:8" ht="18">
      <c r="A8" s="6" t="s">
        <v>3</v>
      </c>
      <c r="B8" s="35"/>
      <c r="C8" s="6"/>
      <c r="D8" s="6"/>
      <c r="E8" s="8"/>
      <c r="F8" s="6"/>
      <c r="G8" s="6"/>
      <c r="H8" s="8"/>
    </row>
    <row r="9" spans="1:8" ht="18.75" thickBot="1">
      <c r="A9" s="6" t="s">
        <v>4</v>
      </c>
      <c r="B9" s="35"/>
      <c r="C9" s="6"/>
      <c r="D9" s="52">
        <f>IF(H10+MAX(B20:E20)&gt;18.5,"Total area "&amp;TEXT(H10+MAX(B20:E20),"00,0000")&amp;" exceeds limit","")</f>
      </c>
      <c r="E9" s="53"/>
      <c r="F9" s="53"/>
      <c r="G9" s="53"/>
      <c r="H9" s="53"/>
    </row>
    <row r="10" spans="1:8" ht="18.75" thickBot="1">
      <c r="A10" s="6" t="str">
        <f>IF(OR(B1="R",B1="C"),"Class ","")&amp;"E"</f>
        <v>E</v>
      </c>
      <c r="B10" s="35"/>
      <c r="C10" s="6"/>
      <c r="D10" s="6"/>
      <c r="E10" s="8"/>
      <c r="F10" s="6"/>
      <c r="G10" s="14" t="s">
        <v>5</v>
      </c>
      <c r="H10" s="15">
        <f>IF(AND(B4&gt;0,B5&gt;0,B7&gt;0,B8&gt;0,B9&gt;0,B10&gt;0,E4&gt;0,E5&gt;0,E6&gt;0),IF(B6&gt;0,B4*(B5+2*B6+3*B7+4*B8+4*B9+2*B10)/16,B4*(B5+2*SUM(B7:B9)+B10)/8),0)</f>
        <v>0</v>
      </c>
    </row>
    <row r="11" spans="1:9" s="4" customFormat="1" ht="12">
      <c r="A11" s="9"/>
      <c r="B11" s="11"/>
      <c r="C11" s="9"/>
      <c r="D11" s="9"/>
      <c r="E11" s="11"/>
      <c r="F11" s="9"/>
      <c r="G11" s="9"/>
      <c r="H11" s="11"/>
      <c r="I11" s="29"/>
    </row>
    <row r="12" spans="1:9" s="1" customFormat="1" ht="18">
      <c r="A12" s="12" t="s">
        <v>14</v>
      </c>
      <c r="B12" s="13"/>
      <c r="C12" s="12"/>
      <c r="D12" s="12" t="s">
        <v>15</v>
      </c>
      <c r="E12" s="13"/>
      <c r="F12" s="12"/>
      <c r="G12" s="12" t="s">
        <v>16</v>
      </c>
      <c r="H12" s="13"/>
      <c r="I12" s="30"/>
    </row>
    <row r="13" spans="1:8" ht="22.5">
      <c r="A13" s="33" t="s">
        <v>29</v>
      </c>
      <c r="B13" s="35"/>
      <c r="C13" s="6"/>
      <c r="D13" s="33" t="s">
        <v>29</v>
      </c>
      <c r="E13" s="34"/>
      <c r="F13" s="6"/>
      <c r="G13" s="33" t="s">
        <v>29</v>
      </c>
      <c r="H13" s="35"/>
    </row>
    <row r="14" spans="1:8" ht="22.5">
      <c r="A14" s="33" t="s">
        <v>30</v>
      </c>
      <c r="B14" s="35"/>
      <c r="C14" s="6"/>
      <c r="D14" s="33" t="s">
        <v>30</v>
      </c>
      <c r="E14" s="34"/>
      <c r="F14" s="6"/>
      <c r="G14" s="33" t="s">
        <v>30</v>
      </c>
      <c r="H14" s="35"/>
    </row>
    <row r="15" spans="1:8" ht="22.5">
      <c r="A15" s="33" t="s">
        <v>28</v>
      </c>
      <c r="B15" s="34"/>
      <c r="C15" s="6"/>
      <c r="D15" s="33" t="s">
        <v>28</v>
      </c>
      <c r="E15" s="34"/>
      <c r="F15" s="6"/>
      <c r="G15" s="33" t="s">
        <v>28</v>
      </c>
      <c r="H15" s="34"/>
    </row>
    <row r="16" spans="1:8" ht="18.75" thickBot="1">
      <c r="A16" s="6" t="s">
        <v>11</v>
      </c>
      <c r="B16" s="35"/>
      <c r="C16" s="6"/>
      <c r="D16" s="6" t="s">
        <v>11</v>
      </c>
      <c r="E16" s="34"/>
      <c r="F16" s="6"/>
      <c r="G16" s="6" t="s">
        <v>17</v>
      </c>
      <c r="H16" s="37"/>
    </row>
    <row r="17" spans="1:8" ht="24" thickBot="1">
      <c r="A17" s="33" t="s">
        <v>33</v>
      </c>
      <c r="B17" s="38"/>
      <c r="C17" s="6"/>
      <c r="D17" s="33" t="s">
        <v>33</v>
      </c>
      <c r="E17" s="38"/>
      <c r="F17" s="6"/>
      <c r="G17" s="14" t="s">
        <v>5</v>
      </c>
      <c r="H17" s="15">
        <f>H13*H14/2</f>
        <v>0</v>
      </c>
    </row>
    <row r="18" spans="1:8" ht="22.5">
      <c r="A18" s="33" t="s">
        <v>31</v>
      </c>
      <c r="B18" s="39"/>
      <c r="C18" s="6"/>
      <c r="D18" s="33" t="s">
        <v>31</v>
      </c>
      <c r="E18" s="39"/>
      <c r="F18" s="6"/>
      <c r="G18" s="6"/>
      <c r="H18" s="32"/>
    </row>
    <row r="19" spans="1:8" ht="24" thickBot="1">
      <c r="A19" s="33" t="s">
        <v>32</v>
      </c>
      <c r="B19" s="40"/>
      <c r="C19" s="6"/>
      <c r="D19" s="33" t="s">
        <v>32</v>
      </c>
      <c r="E19" s="40"/>
      <c r="F19" s="6"/>
      <c r="G19" s="6"/>
      <c r="H19" s="32"/>
    </row>
    <row r="20" spans="1:6" ht="18.75" thickBot="1">
      <c r="A20" s="14" t="s">
        <v>5</v>
      </c>
      <c r="B20" s="15">
        <f>B13*B14/2</f>
        <v>0</v>
      </c>
      <c r="C20" s="6"/>
      <c r="D20" s="14" t="s">
        <v>5</v>
      </c>
      <c r="E20" s="15">
        <f>E13*E14/2</f>
        <v>0</v>
      </c>
      <c r="F20" s="6"/>
    </row>
    <row r="21" spans="1:9" s="4" customFormat="1" ht="12">
      <c r="A21" s="9"/>
      <c r="B21" s="11"/>
      <c r="C21" s="9"/>
      <c r="D21" s="9"/>
      <c r="E21" s="11"/>
      <c r="F21" s="9"/>
      <c r="G21" s="9"/>
      <c r="H21" s="11"/>
      <c r="I21" s="29"/>
    </row>
    <row r="22" spans="1:9" s="1" customFormat="1" ht="18">
      <c r="A22" s="12" t="s">
        <v>18</v>
      </c>
      <c r="B22" s="16"/>
      <c r="C22" s="12"/>
      <c r="D22" s="12"/>
      <c r="E22" s="13"/>
      <c r="F22" s="12"/>
      <c r="G22" s="12"/>
      <c r="H22" s="13"/>
      <c r="I22" s="30"/>
    </row>
    <row r="23" spans="1:8" ht="18.75" thickBot="1">
      <c r="A23" s="6" t="str">
        <f>IF(B24&gt;0,"SLu","SL")</f>
        <v>SL</v>
      </c>
      <c r="B23" s="35"/>
      <c r="C23" s="6"/>
      <c r="D23" s="6" t="s">
        <v>19</v>
      </c>
      <c r="E23" s="35"/>
      <c r="F23" s="6"/>
      <c r="G23" s="6"/>
      <c r="H23" s="25"/>
    </row>
    <row r="24" spans="1:9" ht="18.75" thickBot="1">
      <c r="A24" s="26" t="s">
        <v>25</v>
      </c>
      <c r="B24" s="42"/>
      <c r="C24" s="6"/>
      <c r="D24" s="6" t="s">
        <v>20</v>
      </c>
      <c r="E24" s="35"/>
      <c r="F24" s="6"/>
      <c r="G24" s="14" t="s">
        <v>5</v>
      </c>
      <c r="H24" s="15">
        <f>IF(AND(B23&gt;0,E23&gt;0,E24&gt;0),AVERAGE(B23:B24)*MAX(4*E24,6*E25,(4*E23+E24))/6,0)</f>
        <v>0</v>
      </c>
      <c r="I24" s="29">
        <f>IF(B24&gt;0,"SLe","")</f>
      </c>
    </row>
    <row r="25" spans="1:9" ht="18">
      <c r="A25" s="17" t="s">
        <v>26</v>
      </c>
      <c r="B25" s="35"/>
      <c r="C25" s="6"/>
      <c r="D25" s="6">
        <f>IF(I24="SLe","STL","")</f>
      </c>
      <c r="E25" s="41"/>
      <c r="F25" s="6"/>
      <c r="G25" s="14" t="s">
        <v>27</v>
      </c>
      <c r="H25" s="27">
        <f>IF(B24&gt;0,0,0.41*B23*(E23+E24))</f>
        <v>0</v>
      </c>
      <c r="I25" s="29">
        <f>IF(B24&gt;0,"AREA2002","")</f>
      </c>
    </row>
    <row r="26" spans="1:9" s="4" customFormat="1" ht="12">
      <c r="A26" s="9"/>
      <c r="B26" s="11"/>
      <c r="C26" s="9"/>
      <c r="D26" s="9"/>
      <c r="E26" s="11"/>
      <c r="F26" s="9"/>
      <c r="G26" s="9"/>
      <c r="I26" s="29">
        <f>IF(B24&gt;0,MAX(2.25,MIN((19.6*6/AVERAGE(B23:B24)-E24)/4.5,(19.6*6/AVERAGE(E23:E24)-4*E23)/1.5,19.6/AVERAGE(E23:E24))),2.25)</f>
        <v>2.25</v>
      </c>
    </row>
    <row r="27" spans="1:9" s="1" customFormat="1" ht="18">
      <c r="A27" s="12" t="s">
        <v>21</v>
      </c>
      <c r="B27" s="13"/>
      <c r="C27" s="18" t="s">
        <v>22</v>
      </c>
      <c r="D27" s="12"/>
      <c r="E27" s="13"/>
      <c r="F27" s="12"/>
      <c r="G27" s="12"/>
      <c r="H27" s="13"/>
      <c r="I27" s="30"/>
    </row>
    <row r="28" spans="1:9" s="2" customFormat="1" ht="108" customHeight="1">
      <c r="A28" s="19"/>
      <c r="B28" s="54"/>
      <c r="C28" s="55"/>
      <c r="D28" s="55"/>
      <c r="E28" s="55"/>
      <c r="F28" s="55"/>
      <c r="G28" s="55"/>
      <c r="H28" s="56"/>
      <c r="I28" s="31"/>
    </row>
    <row r="29" spans="1:8" ht="16.5">
      <c r="A29" s="20"/>
      <c r="B29" s="45">
        <f>IF(AND(H6&gt;0,E7&gt;0),"Maximum value of P to validate BLP and 2nd reef:","")</f>
      </c>
      <c r="C29" s="46"/>
      <c r="D29" s="46"/>
      <c r="E29" s="46"/>
      <c r="F29" s="46"/>
      <c r="G29" s="46"/>
      <c r="H29" s="21">
        <f>IF(AND(H6&gt;0,E7&gt;0),MIN(E7*5,H6*4),"")</f>
      </c>
    </row>
    <row r="30" spans="1:8" ht="16.5">
      <c r="A30" s="20"/>
      <c r="B30" s="43">
        <f>IF(AND(B5&gt;0,B6&gt;0,B7&gt;0,B8&gt;0,B9&gt;0,B10&gt;0),"Maximum value of P to avoid exceeding max area:","")</f>
      </c>
      <c r="C30" s="44"/>
      <c r="D30" s="44"/>
      <c r="E30" s="44"/>
      <c r="F30" s="44"/>
      <c r="G30" s="44"/>
      <c r="H30" s="22">
        <f>IF(AND(B5&gt;0,B6&gt;0,B7&gt;0,B8&gt;0,B9&gt;0,B10&gt;0),MIN(12,18.5-MAX(B20,E20))*16/(B5+2*B6+3*B7+4*B8+4*B9+2*B10),"")</f>
      </c>
    </row>
    <row r="31" spans="1:8" ht="15">
      <c r="A31" s="20"/>
      <c r="B31" s="57">
        <f>IF(AND(H10&lt;=12,H10+MAX(B20,E20)&lt;=18.5,MAX(5*E7,4*H6)&gt;B4),"Proposed extension of headboard:","")</f>
      </c>
      <c r="C31" s="58"/>
      <c r="D31" s="58"/>
      <c r="E31" s="58"/>
      <c r="F31" s="58"/>
      <c r="G31" s="58"/>
      <c r="H31" s="23">
        <f>IF(AND(H10&lt;=12,H10+MAX(B20,E20)&lt;=18.5,MAX(5*E7,4*H6)&gt;B4),MAX((B4/5-E7)/0.8,(B4/4-H6)/0.75),"")</f>
      </c>
    </row>
    <row r="32" spans="1:8" ht="16.5">
      <c r="A32" s="20"/>
      <c r="B32" s="43">
        <f>IF(OR(E4&gt;0,E5&gt;0,E6&gt;0),"Minimum value of E to validate batten lengths:","")</f>
      </c>
      <c r="C32" s="44"/>
      <c r="D32" s="44"/>
      <c r="E32" s="44"/>
      <c r="F32" s="44"/>
      <c r="G32" s="44"/>
      <c r="H32" s="22">
        <f>IF(OR(E4&gt;0,E5&gt;0,E6&gt;0),MAX(E4/45%,E5/33%,E6/33%),"")</f>
      </c>
    </row>
    <row r="33" spans="1:8" ht="16.5">
      <c r="A33" s="20"/>
      <c r="B33" s="47">
        <f>IF(AND(B4&gt;0,B5&gt;0,B6&gt;0,B7&gt;0,B8&gt;0,B9&gt;0,H10&lt;=MIN(12,18.5-MAX(B20,E20))),"Maximum value of E to avoid exceding max area:","")</f>
      </c>
      <c r="C33" s="48"/>
      <c r="D33" s="48"/>
      <c r="E33" s="48"/>
      <c r="F33" s="49"/>
      <c r="G33" s="49"/>
      <c r="H33" s="24">
        <f>IF(AND(B4&gt;0,B5&gt;0,B6&gt;0,B7&gt;0,B8&gt;0,B9&gt;0,H10&lt;=MIN(12,18.5-MAX(B20,E20))),(MIN(12,18.5-MAX(B20,E20))*16/B4-B5-2*B6-3*B7-4*B8-4*B9)/2,"")</f>
      </c>
    </row>
  </sheetData>
  <sheetProtection password="C96B" sheet="1" objects="1" scenarios="1"/>
  <mergeCells count="8">
    <mergeCell ref="B32:G32"/>
    <mergeCell ref="B30:G30"/>
    <mergeCell ref="B29:G29"/>
    <mergeCell ref="B33:G33"/>
    <mergeCell ref="G1:H1"/>
    <mergeCell ref="D9:H9"/>
    <mergeCell ref="B28:H28"/>
    <mergeCell ref="B31:G31"/>
  </mergeCells>
  <conditionalFormatting sqref="H17:H19">
    <cfRule type="cellIs" priority="1" dxfId="31" operator="equal" stopIfTrue="1">
      <formula>0</formula>
    </cfRule>
    <cfRule type="cellIs" priority="2" dxfId="1" operator="lessThan" stopIfTrue="1">
      <formula>0.24</formula>
    </cfRule>
  </conditionalFormatting>
  <conditionalFormatting sqref="B33:E33 D9:H9 B29:B32 H29:H33 C29:G30 C32:G32">
    <cfRule type="cellIs" priority="3" dxfId="44" operator="notEqual" stopIfTrue="1">
      <formula>""</formula>
    </cfRule>
  </conditionalFormatting>
  <conditionalFormatting sqref="H24">
    <cfRule type="cellIs" priority="4" dxfId="1" operator="greaterThan" stopIfTrue="1">
      <formula>19.6</formula>
    </cfRule>
  </conditionalFormatting>
  <conditionalFormatting sqref="B20">
    <cfRule type="cellIs" priority="5" dxfId="1" operator="greaterThan" stopIfTrue="1">
      <formula>12</formula>
    </cfRule>
    <cfRule type="cellIs" priority="6" dxfId="39" operator="greaterThan" stopIfTrue="1">
      <formula>18.5-SailsMeas!$H$10</formula>
    </cfRule>
  </conditionalFormatting>
  <conditionalFormatting sqref="H10">
    <cfRule type="cellIs" priority="7" dxfId="1" operator="greaterThan" stopIfTrue="1">
      <formula>12</formula>
    </cfRule>
    <cfRule type="cellIs" priority="8" dxfId="39" operator="greaterThan" stopIfTrue="1">
      <formula>18.5-MAX(SailsMeas!$B$20,SailsMeas!$E$20)</formula>
    </cfRule>
  </conditionalFormatting>
  <conditionalFormatting sqref="A24">
    <cfRule type="cellIs" priority="9" dxfId="38" operator="equal" stopIfTrue="1">
      <formula>SailsMeas!$I$24</formula>
    </cfRule>
  </conditionalFormatting>
  <conditionalFormatting sqref="G25">
    <cfRule type="cellIs" priority="10" dxfId="37" operator="equal" stopIfTrue="1">
      <formula>SailsMeas!$I$25</formula>
    </cfRule>
  </conditionalFormatting>
  <conditionalFormatting sqref="H25">
    <cfRule type="cellIs" priority="11" dxfId="34" operator="equal" stopIfTrue="1">
      <formula>0</formula>
    </cfRule>
    <cfRule type="cellIs" priority="12" dxfId="3" operator="greaterThan" stopIfTrue="1">
      <formula>18.5</formula>
    </cfRule>
  </conditionalFormatting>
  <conditionalFormatting sqref="H25">
    <cfRule type="cellIs" priority="13" dxfId="34" operator="equal" stopIfTrue="1">
      <formula>0</formula>
    </cfRule>
    <cfRule type="cellIs" priority="14" dxfId="1" operator="greaterThan" stopIfTrue="1">
      <formula>18.5</formula>
    </cfRule>
  </conditionalFormatting>
  <conditionalFormatting sqref="H17">
    <cfRule type="cellIs" priority="15" dxfId="3" operator="greaterThan" stopIfTrue="1">
      <formula>3</formula>
    </cfRule>
    <cfRule type="cellIs" priority="16" dxfId="31" operator="equal" stopIfTrue="1">
      <formula>0</formula>
    </cfRule>
    <cfRule type="cellIs" priority="17" dxfId="3" operator="lessThan" stopIfTrue="1">
      <formula>2</formula>
    </cfRule>
  </conditionalFormatting>
  <conditionalFormatting sqref="E20">
    <cfRule type="cellIs" priority="18" dxfId="3" operator="greaterThan" stopIfTrue="1">
      <formula>12</formula>
    </cfRule>
    <cfRule type="cellIs" priority="19" dxfId="28" operator="greaterThan" stopIfTrue="1">
      <formula>18.5-SailsMeas!$H$10</formula>
    </cfRule>
  </conditionalFormatting>
  <conditionalFormatting sqref="B4">
    <cfRule type="cellIs" priority="20" dxfId="1" operator="greaterThan" stopIfTrue="1">
      <formula>SailsMeas!$B$2</formula>
    </cfRule>
    <cfRule type="cellIs" priority="21" dxfId="0" operator="greaterThan" stopIfTrue="1">
      <formula>0</formula>
    </cfRule>
  </conditionalFormatting>
  <conditionalFormatting sqref="B1">
    <cfRule type="cellIs" priority="22" dxfId="0" operator="equal" stopIfTrue="1">
      <formula>"C"</formula>
    </cfRule>
    <cfRule type="cellIs" priority="23" dxfId="24" operator="equal" stopIfTrue="1">
      <formula>"R"</formula>
    </cfRule>
    <cfRule type="cellIs" priority="24" dxfId="0" operator="equal" stopIfTrue="1">
      <formula>"P"</formula>
    </cfRule>
  </conditionalFormatting>
  <conditionalFormatting sqref="G1:H1">
    <cfRule type="cellIs" priority="25" dxfId="0" operator="notEqual" stopIfTrue="1">
      <formula>""</formula>
    </cfRule>
  </conditionalFormatting>
  <conditionalFormatting sqref="B5:B10 E13:E14 B13:B14 H13:H14 B23:B24 E23:E24">
    <cfRule type="cellIs" priority="26" dxfId="0" operator="greaterThan" stopIfTrue="1">
      <formula>0</formula>
    </cfRule>
  </conditionalFormatting>
  <conditionalFormatting sqref="E4:E6">
    <cfRule type="cellIs" priority="27" dxfId="1" operator="greaterThan" stopIfTrue="1">
      <formula>SailsMeas!$I4</formula>
    </cfRule>
    <cfRule type="cellIs" priority="28" dxfId="0" operator="greaterThan" stopIfTrue="1">
      <formula>0</formula>
    </cfRule>
  </conditionalFormatting>
  <conditionalFormatting sqref="E7">
    <cfRule type="cellIs" priority="29" dxfId="1" operator="lessThan" stopIfTrue="1">
      <formula>SailsMeas!$I7</formula>
    </cfRule>
    <cfRule type="cellIs" priority="30" dxfId="0" operator="greaterThan" stopIfTrue="1">
      <formula>0</formula>
    </cfRule>
  </conditionalFormatting>
  <conditionalFormatting sqref="H4">
    <cfRule type="cellIs" priority="31" dxfId="1" operator="greaterThan" stopIfTrue="1">
      <formula>0.15</formula>
    </cfRule>
    <cfRule type="cellIs" priority="32" dxfId="0" operator="greaterThan" stopIfTrue="1">
      <formula>0</formula>
    </cfRule>
  </conditionalFormatting>
  <conditionalFormatting sqref="H6">
    <cfRule type="cellIs" priority="33" dxfId="1" operator="lessThan" stopIfTrue="1">
      <formula>25%*SailsMeas!$B$4</formula>
    </cfRule>
  </conditionalFormatting>
  <conditionalFormatting sqref="B15 E15 H15">
    <cfRule type="cellIs" priority="34" dxfId="1" operator="greaterThan" stopIfTrue="1">
      <formula>SailsMeas!B$13</formula>
    </cfRule>
    <cfRule type="cellIs" priority="35" dxfId="0" operator="greaterThan" stopIfTrue="1">
      <formula>0</formula>
    </cfRule>
  </conditionalFormatting>
  <conditionalFormatting sqref="B16:B17 E16:E17">
    <cfRule type="cellIs" priority="36" dxfId="1" operator="greaterThan" stopIfTrue="1">
      <formula>0.1</formula>
    </cfRule>
    <cfRule type="cellIs" priority="37" dxfId="0" operator="greaterThan" stopIfTrue="1">
      <formula>0</formula>
    </cfRule>
  </conditionalFormatting>
  <conditionalFormatting sqref="H16">
    <cfRule type="cellIs" priority="38" dxfId="0" operator="greaterThan" stopIfTrue="1">
      <formula>0.24</formula>
    </cfRule>
    <cfRule type="cellIs" priority="39" dxfId="1" operator="greaterThan" stopIfTrue="1">
      <formula>0</formula>
    </cfRule>
  </conditionalFormatting>
  <conditionalFormatting sqref="B18 E18">
    <cfRule type="cellIs" priority="40" dxfId="1" operator="greaterThan" stopIfTrue="1">
      <formula>20%*SailsMeas!B$13</formula>
    </cfRule>
    <cfRule type="cellIs" priority="41" dxfId="0" operator="greaterThan" stopIfTrue="1">
      <formula>0</formula>
    </cfRule>
  </conditionalFormatting>
  <conditionalFormatting sqref="B19 E19">
    <cfRule type="cellIs" priority="42" dxfId="1" operator="lessThan" stopIfTrue="1">
      <formula>33%*SailsMeas!B$17</formula>
    </cfRule>
    <cfRule type="cellIs" priority="43" dxfId="0" operator="greaterThan" stopIfTrue="1">
      <formula>0</formula>
    </cfRule>
  </conditionalFormatting>
  <conditionalFormatting sqref="E25">
    <cfRule type="cellIs" priority="44" dxfId="3" operator="greaterThan" stopIfTrue="1">
      <formula>SailsMeas!$I$26</formula>
    </cfRule>
    <cfRule type="cellIs" priority="45" dxfId="47" operator="greaterThan" stopIfTrue="1">
      <formula>0</formula>
    </cfRule>
  </conditionalFormatting>
  <conditionalFormatting sqref="B25">
    <cfRule type="cellIs" priority="46" dxfId="1" operator="greaterThan" stopIfTrue="1">
      <formula>2.25</formula>
    </cfRule>
    <cfRule type="cellIs" priority="47" dxfId="0" operator="greaterThan" stopIfTrue="1">
      <formula>0</formula>
    </cfRule>
  </conditionalFormatting>
  <printOptions horizontalCentered="1"/>
  <pageMargins left="0.984251968503937" right="0.5905511811023623" top="0.5905511811023623" bottom="0.5905511811023623" header="0.5118110236220472" footer="0.5118110236220472"/>
  <pageSetup horizontalDpi="1200" verticalDpi="12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SVM - CRC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De Troy</dc:creator>
  <cp:keywords/>
  <dc:description/>
  <cp:lastModifiedBy>Manfred Bauendahl</cp:lastModifiedBy>
  <cp:lastPrinted>2004-07-27T10:59:40Z</cp:lastPrinted>
  <dcterms:created xsi:type="dcterms:W3CDTF">2004-07-09T09:20:14Z</dcterms:created>
  <dcterms:modified xsi:type="dcterms:W3CDTF">2014-07-18T13:03:53Z</dcterms:modified>
  <cp:category/>
  <cp:version/>
  <cp:contentType/>
  <cp:contentStatus/>
</cp:coreProperties>
</file>